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YLV Admin" sheetId="1" r:id="rId1"/>
    <sheet name="Deputy Director" sheetId="2" r:id="rId2"/>
  </sheets>
  <definedNames>
    <definedName name="_xlnm.Print_Area" localSheetId="1">'Deputy Director'!$A$1:$K$46</definedName>
    <definedName name="_xlnm.Print_Area" localSheetId="0">'YLV Admin'!$A$1:$N$55</definedName>
  </definedNames>
  <calcPr fullCalcOnLoad="1"/>
</workbook>
</file>

<file path=xl/sharedStrings.xml><?xml version="1.0" encoding="utf-8"?>
<sst xmlns="http://schemas.openxmlformats.org/spreadsheetml/2006/main" count="108" uniqueCount="74">
  <si>
    <t>Projections Based on:</t>
  </si>
  <si>
    <t>12 Mths*</t>
  </si>
  <si>
    <t>13 Mths**</t>
  </si>
  <si>
    <t>Based on PR</t>
  </si>
  <si>
    <t xml:space="preserve"> </t>
  </si>
  <si>
    <t>Completed</t>
  </si>
  <si>
    <t>Remaining</t>
  </si>
  <si>
    <t>PLAN</t>
  </si>
  <si>
    <t>ACTUAL EXPENDITURES</t>
  </si>
  <si>
    <t>PROJECTIONS</t>
  </si>
  <si>
    <t>Adjusted</t>
  </si>
  <si>
    <t>Current</t>
  </si>
  <si>
    <t>Projected</t>
  </si>
  <si>
    <t>Anticipated</t>
  </si>
  <si>
    <t>Financial</t>
  </si>
  <si>
    <t>Month</t>
  </si>
  <si>
    <t>Full Year</t>
  </si>
  <si>
    <t>Percent</t>
  </si>
  <si>
    <t>Categories</t>
  </si>
  <si>
    <t>Totals</t>
  </si>
  <si>
    <t>Plan</t>
  </si>
  <si>
    <t>Adj.</t>
  </si>
  <si>
    <t>Expend.</t>
  </si>
  <si>
    <t>Expenses</t>
  </si>
  <si>
    <t>Encumb.</t>
  </si>
  <si>
    <t>Total</t>
  </si>
  <si>
    <t>Expenditures</t>
  </si>
  <si>
    <t>Balance</t>
  </si>
  <si>
    <t>Of Plan</t>
  </si>
  <si>
    <t>Guideline</t>
  </si>
  <si>
    <t>Authorized Approp.</t>
  </si>
  <si>
    <t>Available Approp.</t>
  </si>
  <si>
    <t>EXPENDITURES:</t>
  </si>
  <si>
    <t xml:space="preserve">  Salaries &amp; Wages</t>
  </si>
  <si>
    <t xml:space="preserve">  Longevity &amp; Insurance</t>
  </si>
  <si>
    <t xml:space="preserve">  Retirement &amp; FICA</t>
  </si>
  <si>
    <t xml:space="preserve">  Communications**</t>
  </si>
  <si>
    <t xml:space="preserve">  Contractual Services*</t>
  </si>
  <si>
    <t xml:space="preserve">  Supplies &amp; Materials**</t>
  </si>
  <si>
    <t xml:space="preserve">  Equipment*</t>
  </si>
  <si>
    <t xml:space="preserve">  Miscellaneous</t>
  </si>
  <si>
    <t>TOTAL Expenditures</t>
  </si>
  <si>
    <t>Remaining Approp.</t>
  </si>
  <si>
    <t>SUMMARY BY FUNDING SOURCE</t>
  </si>
  <si>
    <t>Lapse</t>
  </si>
  <si>
    <t xml:space="preserve">  GF/GP - 7001</t>
  </si>
  <si>
    <t>TOTAL</t>
  </si>
  <si>
    <t>CORRECTIVE PLAN</t>
  </si>
  <si>
    <t>None</t>
  </si>
  <si>
    <t>Actual</t>
  </si>
  <si>
    <t>Notes:</t>
  </si>
  <si>
    <t>Appropriation:</t>
  </si>
  <si>
    <t xml:space="preserve">  Communications</t>
  </si>
  <si>
    <t xml:space="preserve">  Utilities</t>
  </si>
  <si>
    <t xml:space="preserve">  Contractual Services</t>
  </si>
  <si>
    <t xml:space="preserve">  Supplies &amp; Materials</t>
  </si>
  <si>
    <t xml:space="preserve">  Equipment</t>
  </si>
  <si>
    <t xml:space="preserve">  Grants</t>
  </si>
  <si>
    <t>Prior Months Balance</t>
  </si>
  <si>
    <t>Youth Low-Vision Program (11220)</t>
  </si>
  <si>
    <t xml:space="preserve">  Terminal Leave</t>
  </si>
  <si>
    <t xml:space="preserve">  Travel, Out-Of-State**</t>
  </si>
  <si>
    <t xml:space="preserve">  Travel, In State and Moving Exps**</t>
  </si>
  <si>
    <t xml:space="preserve">  Utilities**</t>
  </si>
  <si>
    <t xml:space="preserve">  Grants </t>
  </si>
  <si>
    <t xml:space="preserve">  Travel, Out-Of-State</t>
  </si>
  <si>
    <t xml:space="preserve">  Travel, In State and Moving Exps</t>
  </si>
  <si>
    <t xml:space="preserve">  GF/GP reduction</t>
  </si>
  <si>
    <t>BOARDS, AUTHORITIES AND COMMISSIONS</t>
  </si>
  <si>
    <t xml:space="preserve">  Client Services and BEP</t>
  </si>
  <si>
    <t>FY 10</t>
  </si>
  <si>
    <t>FY 11 Financial Report - May 2011</t>
  </si>
  <si>
    <t>FY 2011 Financial Report - June 2011</t>
  </si>
  <si>
    <t xml:space="preserve"> YTD thru June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</si>
</sst>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0.0"/>
    <numFmt numFmtId="166" formatCode="0.0%"/>
    <numFmt numFmtId="167" formatCode="#,##0.0_);\(#,##0.0\)"/>
    <numFmt numFmtId="168" formatCode="mm/dd/yy"/>
  </numFmts>
  <fonts count="5">
    <font>
      <sz val="12"/>
      <name val="Arial"/>
      <family val="0"/>
    </font>
    <font>
      <b/>
      <sz val="12"/>
      <color indexed="8"/>
      <name val="Arial"/>
      <family val="0"/>
    </font>
    <font>
      <b/>
      <sz val="14"/>
      <color indexed="8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</borders>
  <cellStyleXfs count="19">
    <xf numFmtId="164" fontId="0" fillId="2" borderId="0">
      <alignment/>
      <protection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>
      <alignment/>
      <protection/>
    </xf>
    <xf numFmtId="0" fontId="0" fillId="2" borderId="0">
      <alignment/>
      <protection/>
    </xf>
  </cellStyleXfs>
  <cellXfs count="99">
    <xf numFmtId="164" fontId="0" fillId="2" borderId="0" xfId="0" applyNumberFormat="1" applyAlignment="1">
      <alignment/>
    </xf>
    <xf numFmtId="0" fontId="1" fillId="2" borderId="0" xfId="17" applyNumberFormat="1" applyFont="1">
      <alignment/>
      <protection/>
    </xf>
    <xf numFmtId="0" fontId="0" fillId="2" borderId="0" xfId="17" applyNumberFormat="1">
      <alignment/>
      <protection/>
    </xf>
    <xf numFmtId="0" fontId="1" fillId="2" borderId="1" xfId="17" applyNumberFormat="1" applyFont="1" applyBorder="1" applyAlignment="1">
      <alignment horizontal="center"/>
      <protection/>
    </xf>
    <xf numFmtId="0" fontId="1" fillId="2" borderId="2" xfId="17" applyNumberFormat="1" applyFont="1" applyBorder="1" applyAlignment="1">
      <alignment horizontal="center"/>
      <protection/>
    </xf>
    <xf numFmtId="0" fontId="0" fillId="2" borderId="2" xfId="17" applyNumberFormat="1" applyBorder="1">
      <alignment/>
      <protection/>
    </xf>
    <xf numFmtId="0" fontId="0" fillId="2" borderId="3" xfId="17" applyNumberFormat="1" applyBorder="1">
      <alignment/>
      <protection/>
    </xf>
    <xf numFmtId="0" fontId="1" fillId="2" borderId="4" xfId="17" applyNumberFormat="1" applyFont="1" applyBorder="1" applyAlignment="1">
      <alignment horizontal="center"/>
      <protection/>
    </xf>
    <xf numFmtId="0" fontId="1" fillId="2" borderId="0" xfId="17" applyNumberFormat="1" applyFont="1" applyAlignment="1">
      <alignment horizontal="center"/>
      <protection/>
    </xf>
    <xf numFmtId="0" fontId="0" fillId="2" borderId="5" xfId="17" applyNumberFormat="1" applyBorder="1">
      <alignment/>
      <protection/>
    </xf>
    <xf numFmtId="0" fontId="1" fillId="2" borderId="6" xfId="17" applyNumberFormat="1" applyFont="1" applyBorder="1" applyAlignment="1">
      <alignment horizontal="center"/>
      <protection/>
    </xf>
    <xf numFmtId="0" fontId="1" fillId="2" borderId="7" xfId="17" applyNumberFormat="1" applyFont="1" applyBorder="1" applyAlignment="1">
      <alignment horizontal="center"/>
      <protection/>
    </xf>
    <xf numFmtId="0" fontId="0" fillId="2" borderId="7" xfId="17" applyNumberFormat="1" applyBorder="1">
      <alignment/>
      <protection/>
    </xf>
    <xf numFmtId="0" fontId="0" fillId="2" borderId="8" xfId="17" applyNumberFormat="1" applyBorder="1">
      <alignment/>
      <protection/>
    </xf>
    <xf numFmtId="37" fontId="0" fillId="2" borderId="0" xfId="17" applyNumberFormat="1">
      <alignment/>
      <protection/>
    </xf>
    <xf numFmtId="164" fontId="1" fillId="0" borderId="0" xfId="0" applyNumberFormat="1" applyFont="1" applyFill="1" applyAlignment="1">
      <alignment horizontal="centerContinuous"/>
    </xf>
    <xf numFmtId="164" fontId="2" fillId="0" borderId="0" xfId="0" applyNumberFormat="1" applyFont="1" applyFill="1" applyAlignment="1">
      <alignment horizontal="centerContinuous"/>
    </xf>
    <xf numFmtId="164" fontId="1" fillId="0" borderId="1" xfId="0" applyNumberFormat="1" applyFont="1" applyFill="1" applyBorder="1" applyAlignment="1">
      <alignment horizontal="centerContinuous"/>
    </xf>
    <xf numFmtId="164" fontId="0" fillId="0" borderId="0" xfId="0" applyNumberFormat="1" applyFill="1" applyAlignment="1">
      <alignment horizontal="centerContinuous"/>
    </xf>
    <xf numFmtId="164" fontId="1" fillId="0" borderId="4" xfId="0" applyNumberFormat="1" applyFont="1" applyFill="1" applyBorder="1" applyAlignment="1">
      <alignment horizontal="centerContinuous"/>
    </xf>
    <xf numFmtId="164" fontId="0" fillId="0" borderId="0" xfId="0" applyNumberFormat="1" applyFill="1" applyAlignment="1">
      <alignment/>
    </xf>
    <xf numFmtId="164" fontId="1" fillId="0" borderId="9" xfId="0" applyNumberFormat="1" applyFont="1" applyFill="1" applyBorder="1" applyAlignment="1">
      <alignment horizontal="centerContinuous"/>
    </xf>
    <xf numFmtId="164" fontId="0" fillId="0" borderId="10" xfId="0" applyNumberFormat="1" applyFill="1" applyBorder="1" applyAlignment="1">
      <alignment horizontal="centerContinuous"/>
    </xf>
    <xf numFmtId="164" fontId="0" fillId="0" borderId="11" xfId="0" applyNumberFormat="1" applyFill="1" applyBorder="1" applyAlignment="1">
      <alignment horizontal="centerContinuous"/>
    </xf>
    <xf numFmtId="164" fontId="0" fillId="0" borderId="3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/>
    </xf>
    <xf numFmtId="165" fontId="0" fillId="0" borderId="0" xfId="0" applyNumberFormat="1" applyFill="1" applyAlignment="1">
      <alignment/>
    </xf>
    <xf numFmtId="165" fontId="0" fillId="0" borderId="5" xfId="0" applyNumberFormat="1" applyFill="1" applyBorder="1" applyAlignment="1">
      <alignment/>
    </xf>
    <xf numFmtId="164" fontId="0" fillId="0" borderId="12" xfId="0" applyNumberFormat="1" applyFill="1" applyBorder="1" applyAlignment="1">
      <alignment/>
    </xf>
    <xf numFmtId="164" fontId="1" fillId="0" borderId="13" xfId="0" applyNumberFormat="1" applyFont="1" applyFill="1" applyBorder="1" applyAlignment="1">
      <alignment horizontal="center"/>
    </xf>
    <xf numFmtId="164" fontId="0" fillId="0" borderId="14" xfId="0" applyNumberFormat="1" applyFill="1" applyBorder="1" applyAlignment="1">
      <alignment/>
    </xf>
    <xf numFmtId="164" fontId="1" fillId="0" borderId="13" xfId="0" applyNumberFormat="1" applyFont="1" applyFill="1" applyBorder="1" applyAlignment="1">
      <alignment horizontal="centerContinuous"/>
    </xf>
    <xf numFmtId="164" fontId="0" fillId="0" borderId="2" xfId="0" applyNumberFormat="1" applyFill="1" applyBorder="1" applyAlignment="1">
      <alignment horizontal="centerContinuous"/>
    </xf>
    <xf numFmtId="164" fontId="0" fillId="0" borderId="13" xfId="0" applyNumberFormat="1" applyFill="1" applyBorder="1" applyAlignment="1">
      <alignment horizontal="centerContinuous"/>
    </xf>
    <xf numFmtId="164" fontId="0" fillId="0" borderId="14" xfId="0" applyNumberFormat="1" applyFill="1" applyBorder="1" applyAlignment="1">
      <alignment horizontal="centerContinuous"/>
    </xf>
    <xf numFmtId="164" fontId="0" fillId="0" borderId="15" xfId="0" applyNumberFormat="1" applyFill="1" applyBorder="1" applyAlignment="1">
      <alignment/>
    </xf>
    <xf numFmtId="164" fontId="0" fillId="0" borderId="16" xfId="0" applyNumberFormat="1" applyFill="1" applyBorder="1" applyAlignment="1">
      <alignment/>
    </xf>
    <xf numFmtId="164" fontId="0" fillId="0" borderId="15" xfId="0" applyNumberFormat="1" applyFill="1" applyBorder="1" applyAlignment="1">
      <alignment horizontal="center"/>
    </xf>
    <xf numFmtId="164" fontId="0" fillId="0" borderId="17" xfId="0" applyNumberFormat="1" applyFill="1" applyBorder="1" applyAlignment="1">
      <alignment horizontal="centerContinuous"/>
    </xf>
    <xf numFmtId="164" fontId="0" fillId="0" borderId="18" xfId="0" applyNumberFormat="1" applyFill="1" applyBorder="1" applyAlignment="1">
      <alignment horizontal="centerContinuous"/>
    </xf>
    <xf numFmtId="164" fontId="0" fillId="0" borderId="19" xfId="0" applyNumberFormat="1" applyFill="1" applyBorder="1" applyAlignment="1">
      <alignment/>
    </xf>
    <xf numFmtId="164" fontId="0" fillId="0" borderId="20" xfId="0" applyNumberFormat="1" applyFill="1" applyBorder="1" applyAlignment="1">
      <alignment/>
    </xf>
    <xf numFmtId="164" fontId="0" fillId="0" borderId="21" xfId="0" applyNumberFormat="1" applyFill="1" applyBorder="1" applyAlignment="1">
      <alignment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164" fontId="0" fillId="0" borderId="24" xfId="0" applyNumberForma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164" fontId="0" fillId="0" borderId="26" xfId="0" applyNumberFormat="1" applyFill="1" applyBorder="1" applyAlignment="1">
      <alignment horizontal="center"/>
    </xf>
    <xf numFmtId="164" fontId="1" fillId="0" borderId="22" xfId="0" applyNumberFormat="1" applyFont="1" applyFill="1" applyBorder="1" applyAlignment="1">
      <alignment/>
    </xf>
    <xf numFmtId="37" fontId="0" fillId="0" borderId="27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5" xfId="0" applyNumberFormat="1" applyFill="1" applyBorder="1" applyAlignment="1">
      <alignment/>
    </xf>
    <xf numFmtId="164" fontId="0" fillId="0" borderId="5" xfId="0" applyNumberFormat="1" applyFill="1" applyBorder="1" applyAlignment="1">
      <alignment/>
    </xf>
    <xf numFmtId="164" fontId="0" fillId="0" borderId="22" xfId="0" applyNumberFormat="1" applyFill="1" applyBorder="1" applyAlignment="1">
      <alignment/>
    </xf>
    <xf numFmtId="164" fontId="1" fillId="0" borderId="25" xfId="0" applyNumberFormat="1" applyFont="1" applyFill="1" applyBorder="1" applyAlignment="1">
      <alignment/>
    </xf>
    <xf numFmtId="37" fontId="0" fillId="0" borderId="28" xfId="0" applyNumberFormat="1" applyFill="1" applyBorder="1" applyAlignment="1">
      <alignment/>
    </xf>
    <xf numFmtId="37" fontId="0" fillId="0" borderId="24" xfId="0" applyNumberFormat="1" applyFill="1" applyBorder="1" applyAlignment="1">
      <alignment/>
    </xf>
    <xf numFmtId="37" fontId="0" fillId="0" borderId="29" xfId="0" applyNumberFormat="1" applyFill="1" applyBorder="1" applyAlignment="1">
      <alignment/>
    </xf>
    <xf numFmtId="164" fontId="0" fillId="0" borderId="24" xfId="0" applyNumberFormat="1" applyFill="1" applyBorder="1" applyAlignment="1">
      <alignment/>
    </xf>
    <xf numFmtId="164" fontId="0" fillId="0" borderId="29" xfId="0" applyNumberFormat="1" applyFill="1" applyBorder="1" applyAlignment="1">
      <alignment/>
    </xf>
    <xf numFmtId="164" fontId="0" fillId="0" borderId="26" xfId="0" applyNumberFormat="1" applyFill="1" applyBorder="1" applyAlignment="1">
      <alignment/>
    </xf>
    <xf numFmtId="37" fontId="0" fillId="0" borderId="4" xfId="0" applyNumberFormat="1" applyFill="1" applyBorder="1" applyAlignment="1">
      <alignment/>
    </xf>
    <xf numFmtId="37" fontId="0" fillId="0" borderId="0" xfId="0" applyNumberFormat="1" applyFill="1" applyBorder="1" applyAlignment="1">
      <alignment/>
    </xf>
    <xf numFmtId="166" fontId="0" fillId="0" borderId="0" xfId="0" applyNumberFormat="1" applyFill="1" applyAlignment="1">
      <alignment/>
    </xf>
    <xf numFmtId="166" fontId="0" fillId="0" borderId="20" xfId="0" applyNumberFormat="1" applyFill="1" applyBorder="1" applyAlignment="1">
      <alignment/>
    </xf>
    <xf numFmtId="9" fontId="0" fillId="0" borderId="20" xfId="0" applyNumberFormat="1" applyFill="1" applyBorder="1" applyAlignment="1">
      <alignment/>
    </xf>
    <xf numFmtId="37" fontId="0" fillId="0" borderId="20" xfId="0" applyNumberFormat="1" applyFill="1" applyBorder="1" applyAlignment="1">
      <alignment/>
    </xf>
    <xf numFmtId="164" fontId="0" fillId="0" borderId="0" xfId="0" applyNumberFormat="1" applyFill="1" applyAlignment="1">
      <alignment horizontal="right"/>
    </xf>
    <xf numFmtId="37" fontId="0" fillId="0" borderId="13" xfId="0" applyNumberFormat="1" applyFill="1" applyBorder="1" applyAlignment="1">
      <alignment/>
    </xf>
    <xf numFmtId="164" fontId="1" fillId="0" borderId="0" xfId="0" applyNumberFormat="1" applyFont="1" applyFill="1" applyAlignment="1">
      <alignment/>
    </xf>
    <xf numFmtId="10" fontId="0" fillId="0" borderId="0" xfId="0" applyNumberFormat="1" applyFill="1" applyAlignment="1">
      <alignment/>
    </xf>
    <xf numFmtId="164" fontId="1" fillId="3" borderId="1" xfId="0" applyNumberFormat="1" applyFont="1" applyFill="1" applyBorder="1" applyAlignment="1">
      <alignment horizontal="centerContinuous"/>
    </xf>
    <xf numFmtId="164" fontId="1" fillId="3" borderId="2" xfId="0" applyNumberFormat="1" applyFont="1" applyFill="1" applyBorder="1" applyAlignment="1">
      <alignment horizontal="centerContinuous"/>
    </xf>
    <xf numFmtId="164" fontId="1" fillId="3" borderId="3" xfId="0" applyNumberFormat="1" applyFont="1" applyFill="1" applyBorder="1" applyAlignment="1">
      <alignment horizontal="centerContinuous"/>
    </xf>
    <xf numFmtId="164" fontId="1" fillId="3" borderId="4" xfId="0" applyNumberFormat="1" applyFont="1" applyFill="1" applyBorder="1" applyAlignment="1">
      <alignment horizontal="centerContinuous"/>
    </xf>
    <xf numFmtId="164" fontId="1" fillId="3" borderId="0" xfId="0" applyNumberFormat="1" applyFont="1" applyFill="1" applyAlignment="1">
      <alignment horizontal="centerContinuous"/>
    </xf>
    <xf numFmtId="164" fontId="1" fillId="3" borderId="5" xfId="0" applyNumberFormat="1" applyFont="1" applyFill="1" applyBorder="1" applyAlignment="1">
      <alignment horizontal="centerContinuous"/>
    </xf>
    <xf numFmtId="164" fontId="1" fillId="3" borderId="30" xfId="0" applyNumberFormat="1" applyFont="1" applyFill="1" applyBorder="1" applyAlignment="1">
      <alignment horizontal="centerContinuous"/>
    </xf>
    <xf numFmtId="164" fontId="1" fillId="3" borderId="24" xfId="0" applyNumberFormat="1" applyFont="1" applyFill="1" applyBorder="1" applyAlignment="1">
      <alignment horizontal="centerContinuous"/>
    </xf>
    <xf numFmtId="164" fontId="1" fillId="3" borderId="29" xfId="0" applyNumberFormat="1" applyFont="1" applyFill="1" applyBorder="1" applyAlignment="1">
      <alignment horizontal="centerContinuous"/>
    </xf>
    <xf numFmtId="37" fontId="0" fillId="2" borderId="0" xfId="17" applyNumberFormat="1" applyFont="1" applyAlignment="1">
      <alignment horizontal="right"/>
      <protection/>
    </xf>
    <xf numFmtId="164" fontId="0" fillId="2" borderId="31" xfId="0" applyNumberFormat="1" applyBorder="1" applyAlignment="1">
      <alignment/>
    </xf>
    <xf numFmtId="37" fontId="0" fillId="2" borderId="32" xfId="0" applyNumberFormat="1" applyBorder="1" applyAlignment="1">
      <alignment/>
    </xf>
    <xf numFmtId="0" fontId="0" fillId="2" borderId="0" xfId="17" applyNumberFormat="1" applyAlignment="1">
      <alignment horizontal="left"/>
      <protection/>
    </xf>
    <xf numFmtId="0" fontId="0" fillId="2" borderId="0" xfId="17" applyNumberFormat="1" applyFont="1" applyAlignment="1">
      <alignment horizontal="left"/>
      <protection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right"/>
    </xf>
    <xf numFmtId="37" fontId="0" fillId="0" borderId="33" xfId="0" applyNumberFormat="1" applyFill="1" applyBorder="1" applyAlignment="1">
      <alignment/>
    </xf>
    <xf numFmtId="37" fontId="0" fillId="0" borderId="32" xfId="0" applyNumberFormat="1" applyFill="1" applyBorder="1" applyAlignment="1">
      <alignment/>
    </xf>
    <xf numFmtId="0" fontId="0" fillId="2" borderId="0" xfId="17" applyNumberFormat="1" applyFont="1">
      <alignment/>
      <protection/>
    </xf>
    <xf numFmtId="0" fontId="1" fillId="2" borderId="0" xfId="18" applyNumberFormat="1" applyFont="1" applyAlignment="1">
      <alignment horizontal="left" vertical="center"/>
      <protection/>
    </xf>
    <xf numFmtId="37" fontId="0" fillId="0" borderId="34" xfId="0" applyNumberFormat="1" applyFill="1" applyBorder="1" applyAlignment="1">
      <alignment/>
    </xf>
    <xf numFmtId="37" fontId="0" fillId="0" borderId="35" xfId="0" applyNumberFormat="1" applyFill="1" applyBorder="1" applyAlignment="1">
      <alignment/>
    </xf>
    <xf numFmtId="37" fontId="0" fillId="0" borderId="36" xfId="0" applyNumberFormat="1" applyFill="1" applyBorder="1" applyAlignment="1">
      <alignment/>
    </xf>
    <xf numFmtId="1" fontId="0" fillId="0" borderId="5" xfId="0" applyNumberFormat="1" applyFill="1" applyBorder="1" applyAlignment="1" quotePrefix="1">
      <alignment horizontal="right"/>
    </xf>
    <xf numFmtId="37" fontId="0" fillId="0" borderId="37" xfId="0" applyNumberFormat="1" applyFill="1" applyBorder="1" applyAlignment="1">
      <alignment/>
    </xf>
    <xf numFmtId="37" fontId="0" fillId="0" borderId="38" xfId="0" applyNumberFormat="1" applyFill="1" applyBorder="1" applyAlignment="1">
      <alignment/>
    </xf>
  </cellXfs>
  <cellStyles count="5">
    <cellStyle name="Normal" xfId="0"/>
    <cellStyle name="Followed Hyperlink" xfId="15"/>
    <cellStyle name="Hyperlink" xfId="16"/>
    <cellStyle name="Normal_DEPUTY DIRECTOR" xfId="17"/>
    <cellStyle name="Normal_FOOTNOTES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="75" zoomScaleNormal="75" workbookViewId="0" topLeftCell="A1">
      <selection activeCell="A1" sqref="A1"/>
    </sheetView>
  </sheetViews>
  <sheetFormatPr defaultColWidth="12.77734375" defaultRowHeight="15"/>
  <cols>
    <col min="1" max="1" width="29.10546875" style="0" customWidth="1"/>
    <col min="2" max="3" width="12.77734375" style="0" customWidth="1"/>
    <col min="4" max="4" width="11.77734375" style="0" customWidth="1"/>
    <col min="5" max="5" width="12.77734375" style="0" customWidth="1"/>
    <col min="6" max="6" width="11.77734375" style="0" customWidth="1"/>
    <col min="7" max="7" width="12.77734375" style="0" customWidth="1"/>
    <col min="8" max="8" width="11.77734375" style="0" customWidth="1"/>
    <col min="9" max="12" width="12.77734375" style="0" customWidth="1"/>
    <col min="13" max="13" width="11.77734375" style="0" customWidth="1"/>
  </cols>
  <sheetData>
    <row r="1" spans="1:14" ht="18">
      <c r="A1" s="15" t="s">
        <v>68</v>
      </c>
      <c r="B1" s="15"/>
      <c r="C1" s="16"/>
      <c r="D1" s="73"/>
      <c r="E1" s="74"/>
      <c r="F1" s="74"/>
      <c r="G1" s="74"/>
      <c r="H1" s="74"/>
      <c r="I1" s="74"/>
      <c r="J1" s="75"/>
      <c r="K1" s="15"/>
      <c r="L1" s="15"/>
      <c r="M1" s="18"/>
      <c r="N1" s="18"/>
    </row>
    <row r="2" spans="1:14" ht="15.75">
      <c r="A2" s="15" t="s">
        <v>59</v>
      </c>
      <c r="B2" s="15"/>
      <c r="C2" s="15"/>
      <c r="D2" s="76"/>
      <c r="E2" s="77"/>
      <c r="F2" s="77"/>
      <c r="G2" s="77"/>
      <c r="H2" s="77"/>
      <c r="I2" s="77"/>
      <c r="J2" s="78"/>
      <c r="K2" s="15"/>
      <c r="L2" s="15"/>
      <c r="M2" s="18"/>
      <c r="N2" s="18"/>
    </row>
    <row r="3" spans="1:14" ht="16.5" thickBot="1">
      <c r="A3" s="15" t="s">
        <v>72</v>
      </c>
      <c r="B3" s="15"/>
      <c r="C3" s="15"/>
      <c r="D3" s="79"/>
      <c r="E3" s="80"/>
      <c r="F3" s="80"/>
      <c r="G3" s="80"/>
      <c r="H3" s="80"/>
      <c r="I3" s="80"/>
      <c r="J3" s="81"/>
      <c r="K3" s="15"/>
      <c r="L3" s="15"/>
      <c r="M3" s="18"/>
      <c r="N3" s="18"/>
    </row>
    <row r="4" spans="1:14" ht="16.5" thickTop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20"/>
      <c r="N4" s="20"/>
    </row>
    <row r="5" spans="1:14" ht="15.75">
      <c r="A5" s="15"/>
      <c r="B5" s="15"/>
      <c r="C5" s="15"/>
      <c r="D5" s="15"/>
      <c r="E5" s="15"/>
      <c r="F5" s="15"/>
      <c r="G5" s="15"/>
      <c r="H5" s="15"/>
      <c r="I5" s="20"/>
      <c r="J5" s="21" t="s">
        <v>0</v>
      </c>
      <c r="K5" s="22"/>
      <c r="L5" s="22"/>
      <c r="M5" s="22"/>
      <c r="N5" s="23"/>
    </row>
    <row r="6" spans="1:14" ht="15.75">
      <c r="A6" s="15"/>
      <c r="B6" s="15"/>
      <c r="C6" s="15"/>
      <c r="D6" s="15"/>
      <c r="E6" s="15"/>
      <c r="F6" s="15"/>
      <c r="G6" s="15"/>
      <c r="H6" s="15"/>
      <c r="I6" s="20"/>
      <c r="J6" s="19"/>
      <c r="K6" s="18" t="s">
        <v>1</v>
      </c>
      <c r="L6" s="24" t="s">
        <v>2</v>
      </c>
      <c r="M6" s="20" t="s">
        <v>3</v>
      </c>
      <c r="N6" s="96"/>
    </row>
    <row r="7" spans="1:14" ht="15">
      <c r="A7" s="20" t="s">
        <v>4</v>
      </c>
      <c r="B7" s="20"/>
      <c r="C7" s="20"/>
      <c r="D7" s="20"/>
      <c r="E7" s="20"/>
      <c r="F7" s="20"/>
      <c r="G7" s="20"/>
      <c r="H7" s="20"/>
      <c r="I7" s="20"/>
      <c r="J7" s="25" t="s">
        <v>5</v>
      </c>
      <c r="K7" s="26">
        <v>9</v>
      </c>
      <c r="L7" s="26">
        <v>9</v>
      </c>
      <c r="M7" s="25" t="s">
        <v>5</v>
      </c>
      <c r="N7" s="27">
        <v>18.1</v>
      </c>
    </row>
    <row r="8" spans="1:14" ht="15">
      <c r="A8" s="20"/>
      <c r="B8" s="20"/>
      <c r="C8" s="20"/>
      <c r="D8" s="20"/>
      <c r="E8" s="20"/>
      <c r="F8" s="20"/>
      <c r="G8" s="20"/>
      <c r="H8" s="20"/>
      <c r="I8" s="20"/>
      <c r="J8" s="25" t="s">
        <v>6</v>
      </c>
      <c r="K8" s="26">
        <f>12-K7</f>
        <v>3</v>
      </c>
      <c r="L8" s="26">
        <f>13-L7</f>
        <v>4</v>
      </c>
      <c r="M8" s="25" t="s">
        <v>6</v>
      </c>
      <c r="N8" s="27">
        <f>26.1-N7</f>
        <v>8</v>
      </c>
    </row>
    <row r="9" spans="1:14" ht="15.75">
      <c r="A9" s="20"/>
      <c r="B9" s="20"/>
      <c r="C9" s="28"/>
      <c r="D9" s="29" t="s">
        <v>7</v>
      </c>
      <c r="E9" s="30"/>
      <c r="F9" s="31" t="s">
        <v>8</v>
      </c>
      <c r="G9" s="32"/>
      <c r="H9" s="33"/>
      <c r="I9" s="33"/>
      <c r="J9" s="17" t="s">
        <v>9</v>
      </c>
      <c r="K9" s="31"/>
      <c r="L9" s="31"/>
      <c r="M9" s="32"/>
      <c r="N9" s="34"/>
    </row>
    <row r="10" spans="1:14" ht="15">
      <c r="A10" s="35"/>
      <c r="B10" s="36"/>
      <c r="C10" s="35"/>
      <c r="D10" s="35"/>
      <c r="E10" s="37" t="s">
        <v>10</v>
      </c>
      <c r="F10" s="37" t="s">
        <v>11</v>
      </c>
      <c r="G10" s="38" t="s">
        <v>73</v>
      </c>
      <c r="H10" s="39"/>
      <c r="I10" s="18"/>
      <c r="J10" s="37" t="s">
        <v>12</v>
      </c>
      <c r="K10" s="37" t="s">
        <v>13</v>
      </c>
      <c r="L10" s="36"/>
      <c r="M10" s="40"/>
      <c r="N10" s="41"/>
    </row>
    <row r="11" spans="1:14" ht="15">
      <c r="A11" s="42"/>
      <c r="B11" s="43" t="s">
        <v>70</v>
      </c>
      <c r="C11" s="43" t="s">
        <v>14</v>
      </c>
      <c r="D11" s="42"/>
      <c r="E11" s="43" t="s">
        <v>14</v>
      </c>
      <c r="F11" s="43" t="s">
        <v>15</v>
      </c>
      <c r="G11" s="35" t="s">
        <v>4</v>
      </c>
      <c r="H11" s="35" t="s">
        <v>4</v>
      </c>
      <c r="I11" s="36"/>
      <c r="J11" s="43" t="s">
        <v>6</v>
      </c>
      <c r="K11" s="43" t="s">
        <v>16</v>
      </c>
      <c r="L11" s="43" t="s">
        <v>13</v>
      </c>
      <c r="M11" s="44" t="s">
        <v>17</v>
      </c>
      <c r="N11" s="45" t="s">
        <v>17</v>
      </c>
    </row>
    <row r="12" spans="1:14" ht="15">
      <c r="A12" s="46" t="s">
        <v>18</v>
      </c>
      <c r="B12" s="46" t="s">
        <v>19</v>
      </c>
      <c r="C12" s="46" t="s">
        <v>20</v>
      </c>
      <c r="D12" s="46" t="s">
        <v>21</v>
      </c>
      <c r="E12" s="46" t="s">
        <v>20</v>
      </c>
      <c r="F12" s="46" t="s">
        <v>22</v>
      </c>
      <c r="G12" s="46" t="s">
        <v>23</v>
      </c>
      <c r="H12" s="46" t="s">
        <v>24</v>
      </c>
      <c r="I12" s="47" t="s">
        <v>25</v>
      </c>
      <c r="J12" s="46" t="s">
        <v>26</v>
      </c>
      <c r="K12" s="46" t="s">
        <v>26</v>
      </c>
      <c r="L12" s="46" t="s">
        <v>27</v>
      </c>
      <c r="M12" s="48" t="s">
        <v>28</v>
      </c>
      <c r="N12" s="49" t="s">
        <v>29</v>
      </c>
    </row>
    <row r="13" spans="1:14" ht="16.5" thickTop="1">
      <c r="A13" s="50" t="s">
        <v>30</v>
      </c>
      <c r="B13" s="51">
        <v>241800</v>
      </c>
      <c r="C13" s="52">
        <v>241800</v>
      </c>
      <c r="D13" s="52" t="s">
        <v>4</v>
      </c>
      <c r="E13" s="53">
        <f>SUM(C13:D13)</f>
        <v>241800</v>
      </c>
      <c r="F13" s="20"/>
      <c r="G13" s="20"/>
      <c r="H13" s="20"/>
      <c r="I13" s="54"/>
      <c r="J13" s="20"/>
      <c r="K13" s="20"/>
      <c r="L13" s="20"/>
      <c r="M13" s="20"/>
      <c r="N13" s="41"/>
    </row>
    <row r="14" spans="1:14" ht="15">
      <c r="A14" s="55" t="s">
        <v>67</v>
      </c>
      <c r="B14" s="51"/>
      <c r="C14" s="52"/>
      <c r="D14" s="52"/>
      <c r="E14" s="53"/>
      <c r="F14" s="20"/>
      <c r="G14" s="20"/>
      <c r="H14" s="20"/>
      <c r="I14" s="54"/>
      <c r="J14" s="20"/>
      <c r="K14" s="20"/>
      <c r="L14" s="20"/>
      <c r="M14" s="20"/>
      <c r="N14" s="41"/>
    </row>
    <row r="15" spans="1:14" ht="16.5" thickBot="1">
      <c r="A15" s="56" t="s">
        <v>31</v>
      </c>
      <c r="B15" s="57">
        <f>SUM(B13:B14)</f>
        <v>241800</v>
      </c>
      <c r="C15" s="58">
        <f>SUM(C13:C13)</f>
        <v>241800</v>
      </c>
      <c r="D15" s="58"/>
      <c r="E15" s="59">
        <f>SUM(E13:E14)</f>
        <v>241800</v>
      </c>
      <c r="F15" s="60" t="s">
        <v>4</v>
      </c>
      <c r="G15" s="60"/>
      <c r="H15" s="60"/>
      <c r="I15" s="61"/>
      <c r="J15" s="60"/>
      <c r="K15" s="60"/>
      <c r="L15" s="60"/>
      <c r="M15" s="60"/>
      <c r="N15" s="62"/>
    </row>
    <row r="16" spans="1:14" ht="15.75">
      <c r="A16" s="50" t="s">
        <v>32</v>
      </c>
      <c r="B16" s="51"/>
      <c r="C16" s="52"/>
      <c r="D16" s="52"/>
      <c r="E16" s="53"/>
      <c r="F16" s="20"/>
      <c r="G16" s="20"/>
      <c r="H16" s="20"/>
      <c r="I16" s="54"/>
      <c r="J16" s="20"/>
      <c r="K16" s="20"/>
      <c r="L16" s="20"/>
      <c r="M16" s="20"/>
      <c r="N16" s="41"/>
    </row>
    <row r="17" spans="1:14" ht="15">
      <c r="A17" s="55" t="s">
        <v>33</v>
      </c>
      <c r="B17" s="51">
        <v>0</v>
      </c>
      <c r="C17" s="52">
        <v>0</v>
      </c>
      <c r="D17" s="52">
        <v>0</v>
      </c>
      <c r="E17" s="53">
        <f>SUM(C17+D17)</f>
        <v>0</v>
      </c>
      <c r="F17" s="63">
        <v>0</v>
      </c>
      <c r="G17" s="64">
        <v>0</v>
      </c>
      <c r="H17" s="52">
        <v>0</v>
      </c>
      <c r="I17" s="53">
        <f>G17+H17</f>
        <v>0</v>
      </c>
      <c r="J17" s="52">
        <v>0</v>
      </c>
      <c r="K17" s="52">
        <f>G17+H17+J17</f>
        <v>0</v>
      </c>
      <c r="L17" s="52">
        <f>E17-K17</f>
        <v>0</v>
      </c>
      <c r="M17" s="65">
        <f>IF(+G17=0,0,+G17/+E17)</f>
        <v>0</v>
      </c>
      <c r="N17" s="66">
        <f>$N$7/26</f>
        <v>0.6961538461538462</v>
      </c>
    </row>
    <row r="18" spans="1:14" ht="15">
      <c r="A18" s="55"/>
      <c r="B18" s="51"/>
      <c r="C18" s="52"/>
      <c r="D18" s="52"/>
      <c r="E18" s="53"/>
      <c r="F18" s="52"/>
      <c r="G18" s="52"/>
      <c r="H18" s="52"/>
      <c r="I18" s="53"/>
      <c r="J18" s="52"/>
      <c r="K18" s="52"/>
      <c r="L18" s="52"/>
      <c r="M18" s="52"/>
      <c r="N18" s="41"/>
    </row>
    <row r="19" spans="1:14" ht="15">
      <c r="A19" s="55" t="s">
        <v>34</v>
      </c>
      <c r="B19" s="51">
        <v>0</v>
      </c>
      <c r="C19" s="52">
        <v>0</v>
      </c>
      <c r="D19" s="52">
        <v>0</v>
      </c>
      <c r="E19" s="53">
        <f>SUM(C19+D19)</f>
        <v>0</v>
      </c>
      <c r="F19" s="63">
        <v>0</v>
      </c>
      <c r="G19" s="64">
        <v>0</v>
      </c>
      <c r="H19" s="52">
        <v>0</v>
      </c>
      <c r="I19" s="53">
        <f>G19+H19</f>
        <v>0</v>
      </c>
      <c r="J19" s="52">
        <v>0</v>
      </c>
      <c r="K19" s="52">
        <f>G19+H19+J19</f>
        <v>0</v>
      </c>
      <c r="L19" s="52">
        <f>E19-K19</f>
        <v>0</v>
      </c>
      <c r="M19" s="65">
        <f>IF(+G19=0,0,+G19/+E19)</f>
        <v>0</v>
      </c>
      <c r="N19" s="66">
        <f>$N$7/26</f>
        <v>0.6961538461538462</v>
      </c>
    </row>
    <row r="20" spans="1:14" ht="15">
      <c r="A20" s="55"/>
      <c r="B20" s="51"/>
      <c r="C20" s="52"/>
      <c r="D20" s="52"/>
      <c r="E20" s="53"/>
      <c r="F20" s="52"/>
      <c r="G20" s="52"/>
      <c r="H20" s="52"/>
      <c r="I20" s="53"/>
      <c r="J20" s="52"/>
      <c r="K20" s="52"/>
      <c r="L20" s="52"/>
      <c r="M20" s="52"/>
      <c r="N20" s="41"/>
    </row>
    <row r="21" spans="1:14" ht="15">
      <c r="A21" s="55" t="s">
        <v>35</v>
      </c>
      <c r="B21" s="51">
        <v>0</v>
      </c>
      <c r="C21" s="52">
        <v>0</v>
      </c>
      <c r="D21" s="52">
        <v>0</v>
      </c>
      <c r="E21" s="53">
        <f>SUM(C21+D21)</f>
        <v>0</v>
      </c>
      <c r="F21" s="63">
        <v>0</v>
      </c>
      <c r="G21" s="64">
        <v>0</v>
      </c>
      <c r="H21" s="52">
        <v>0</v>
      </c>
      <c r="I21" s="53">
        <f>G21+H21</f>
        <v>0</v>
      </c>
      <c r="J21" s="52">
        <v>0</v>
      </c>
      <c r="K21" s="52">
        <f>G21+H21+J21</f>
        <v>0</v>
      </c>
      <c r="L21" s="52">
        <f>E21-K21</f>
        <v>0</v>
      </c>
      <c r="M21" s="65">
        <f>IF(+G21=0,0,+G21/+E21)</f>
        <v>0</v>
      </c>
      <c r="N21" s="66">
        <f>$N$7/26</f>
        <v>0.6961538461538462</v>
      </c>
    </row>
    <row r="22" spans="1:14" ht="15">
      <c r="A22" s="55"/>
      <c r="B22" s="51"/>
      <c r="C22" s="52"/>
      <c r="D22" s="52"/>
      <c r="E22" s="53"/>
      <c r="F22" s="52"/>
      <c r="G22" s="52"/>
      <c r="H22" s="52"/>
      <c r="I22" s="53"/>
      <c r="J22" s="52"/>
      <c r="K22" s="52"/>
      <c r="L22" s="52"/>
      <c r="M22" s="52"/>
      <c r="N22" s="41"/>
    </row>
    <row r="23" spans="1:14" ht="15">
      <c r="A23" s="55" t="s">
        <v>60</v>
      </c>
      <c r="B23" s="51">
        <v>0</v>
      </c>
      <c r="C23" s="52">
        <v>0</v>
      </c>
      <c r="D23" s="52">
        <v>0</v>
      </c>
      <c r="E23" s="53">
        <f>SUM(C23+D23)</f>
        <v>0</v>
      </c>
      <c r="F23" s="52">
        <v>0</v>
      </c>
      <c r="G23" s="52">
        <v>0</v>
      </c>
      <c r="H23" s="52">
        <v>0</v>
      </c>
      <c r="I23" s="53">
        <f>G23+H23</f>
        <v>0</v>
      </c>
      <c r="J23" s="52">
        <v>0</v>
      </c>
      <c r="K23" s="52">
        <f>G23+H23+J23</f>
        <v>0</v>
      </c>
      <c r="L23" s="52">
        <f>E23-K23</f>
        <v>0</v>
      </c>
      <c r="M23" s="65">
        <f>IF(+G23=0,0,+G23/+E23)</f>
        <v>0</v>
      </c>
      <c r="N23" s="66">
        <f>$N$7/26</f>
        <v>0.6961538461538462</v>
      </c>
    </row>
    <row r="24" spans="1:14" ht="15">
      <c r="A24" s="55"/>
      <c r="B24" s="51"/>
      <c r="C24" s="52"/>
      <c r="D24" s="52"/>
      <c r="E24" s="53"/>
      <c r="F24" s="52"/>
      <c r="G24" s="52"/>
      <c r="H24" s="52"/>
      <c r="I24" s="53"/>
      <c r="J24" s="52"/>
      <c r="K24" s="52"/>
      <c r="L24" s="52"/>
      <c r="M24" s="52"/>
      <c r="N24" s="41"/>
    </row>
    <row r="25" spans="1:14" ht="15">
      <c r="A25" s="55" t="s">
        <v>61</v>
      </c>
      <c r="B25" s="51">
        <v>0</v>
      </c>
      <c r="C25" s="52">
        <v>0</v>
      </c>
      <c r="D25" s="52">
        <v>0</v>
      </c>
      <c r="E25" s="53">
        <f>SUM(C25+D25)</f>
        <v>0</v>
      </c>
      <c r="F25" s="63">
        <v>0</v>
      </c>
      <c r="G25" s="64">
        <v>0</v>
      </c>
      <c r="H25" s="52">
        <v>0</v>
      </c>
      <c r="I25" s="53">
        <f>G25+H25</f>
        <v>0</v>
      </c>
      <c r="J25" s="52">
        <f>((G25/+$L$7)*(+$L$8))</f>
        <v>0</v>
      </c>
      <c r="K25" s="52">
        <f>G25+H25+J25</f>
        <v>0</v>
      </c>
      <c r="L25" s="52">
        <f>E25-K25</f>
        <v>0</v>
      </c>
      <c r="M25" s="65">
        <f>IF(+G25=0,0,+G25/+E25)</f>
        <v>0</v>
      </c>
      <c r="N25" s="66">
        <f>$K$7/12</f>
        <v>0.75</v>
      </c>
    </row>
    <row r="26" spans="1:14" ht="15">
      <c r="A26" s="55"/>
      <c r="B26" s="51"/>
      <c r="C26" s="52"/>
      <c r="D26" s="52"/>
      <c r="E26" s="53"/>
      <c r="F26" s="52"/>
      <c r="G26" s="52"/>
      <c r="H26" s="52"/>
      <c r="I26" s="53"/>
      <c r="J26" s="52"/>
      <c r="K26" s="52"/>
      <c r="L26" s="52"/>
      <c r="M26" s="52"/>
      <c r="N26" s="41"/>
    </row>
    <row r="27" spans="1:14" ht="15">
      <c r="A27" s="55" t="s">
        <v>62</v>
      </c>
      <c r="B27" s="51">
        <v>0</v>
      </c>
      <c r="C27" s="52">
        <v>0</v>
      </c>
      <c r="D27" s="52">
        <v>0</v>
      </c>
      <c r="E27" s="53">
        <f>SUM(C27+D27)</f>
        <v>0</v>
      </c>
      <c r="F27" s="52">
        <v>0</v>
      </c>
      <c r="G27" s="52">
        <v>0</v>
      </c>
      <c r="H27" s="52">
        <v>0</v>
      </c>
      <c r="I27" s="53">
        <f>G27+H27</f>
        <v>0</v>
      </c>
      <c r="J27" s="52">
        <f>((G27/+$L$7)*(+$L$8))</f>
        <v>0</v>
      </c>
      <c r="K27" s="52">
        <f>G27+H27+J27</f>
        <v>0</v>
      </c>
      <c r="L27" s="52">
        <f>E27-K27</f>
        <v>0</v>
      </c>
      <c r="M27" s="65">
        <f>IF(+G27=0,0,+G27/+E27)</f>
        <v>0</v>
      </c>
      <c r="N27" s="66">
        <f>$K$7/12</f>
        <v>0.75</v>
      </c>
    </row>
    <row r="28" spans="1:14" ht="15">
      <c r="A28" s="55"/>
      <c r="B28" s="51"/>
      <c r="C28" s="52"/>
      <c r="D28" s="52"/>
      <c r="E28" s="53"/>
      <c r="F28" s="52"/>
      <c r="G28" s="52"/>
      <c r="H28" s="52"/>
      <c r="I28" s="53"/>
      <c r="J28" s="52"/>
      <c r="K28" s="52"/>
      <c r="L28" s="52"/>
      <c r="M28" s="52"/>
      <c r="N28" s="41"/>
    </row>
    <row r="29" spans="1:14" ht="15">
      <c r="A29" s="55" t="s">
        <v>36</v>
      </c>
      <c r="B29" s="51">
        <v>0</v>
      </c>
      <c r="C29" s="52">
        <v>0</v>
      </c>
      <c r="D29" s="52">
        <v>0</v>
      </c>
      <c r="E29" s="53">
        <f>SUM(C29+D29)</f>
        <v>0</v>
      </c>
      <c r="F29" s="52">
        <v>0</v>
      </c>
      <c r="G29" s="52">
        <v>0</v>
      </c>
      <c r="H29" s="52">
        <v>0</v>
      </c>
      <c r="I29" s="53">
        <f>G29+H29</f>
        <v>0</v>
      </c>
      <c r="J29" s="52">
        <f>((G29/+$L$7)*(+$L$8))</f>
        <v>0</v>
      </c>
      <c r="K29" s="52">
        <f>G29+H29+J29</f>
        <v>0</v>
      </c>
      <c r="L29" s="52">
        <f>E29-K29</f>
        <v>0</v>
      </c>
      <c r="M29" s="65">
        <f>IF(+G29=0,0,+G29/+E29)</f>
        <v>0</v>
      </c>
      <c r="N29" s="66">
        <f>$K$7/12</f>
        <v>0.75</v>
      </c>
    </row>
    <row r="30" spans="1:14" ht="15">
      <c r="A30" s="55"/>
      <c r="B30" s="51"/>
      <c r="C30" s="52"/>
      <c r="D30" s="52"/>
      <c r="E30" s="53"/>
      <c r="F30" s="52"/>
      <c r="G30" s="52"/>
      <c r="H30" s="52"/>
      <c r="I30" s="53"/>
      <c r="J30" s="52"/>
      <c r="K30" s="52"/>
      <c r="L30" s="52"/>
      <c r="M30" s="52"/>
      <c r="N30" s="41"/>
    </row>
    <row r="31" spans="1:14" ht="15">
      <c r="A31" s="55" t="s">
        <v>63</v>
      </c>
      <c r="B31" s="51">
        <v>0</v>
      </c>
      <c r="C31" s="52">
        <v>0</v>
      </c>
      <c r="D31" s="52">
        <v>0</v>
      </c>
      <c r="E31" s="53">
        <f>SUM(C31+D31)</f>
        <v>0</v>
      </c>
      <c r="F31" s="52">
        <v>0</v>
      </c>
      <c r="G31" s="52">
        <v>0</v>
      </c>
      <c r="H31" s="52">
        <v>0</v>
      </c>
      <c r="I31" s="53">
        <f>G31+H31</f>
        <v>0</v>
      </c>
      <c r="J31" s="52">
        <f>((G31/+$L$7)*(+$L$8))</f>
        <v>0</v>
      </c>
      <c r="K31" s="52">
        <f>G31+H31+J31</f>
        <v>0</v>
      </c>
      <c r="L31" s="52">
        <f>E31-K31</f>
        <v>0</v>
      </c>
      <c r="M31" s="65">
        <f>IF(+G31=0,0,+G31/+E31)</f>
        <v>0</v>
      </c>
      <c r="N31" s="66">
        <f>$K$7/12</f>
        <v>0.75</v>
      </c>
    </row>
    <row r="32" spans="1:14" ht="15">
      <c r="A32" s="55"/>
      <c r="B32" s="51"/>
      <c r="C32" s="52"/>
      <c r="D32" s="52"/>
      <c r="E32" s="53"/>
      <c r="F32" s="52"/>
      <c r="G32" s="52"/>
      <c r="H32" s="52"/>
      <c r="I32" s="53"/>
      <c r="J32" s="52"/>
      <c r="K32" s="52"/>
      <c r="L32" s="52"/>
      <c r="M32" s="52"/>
      <c r="N32" s="41"/>
    </row>
    <row r="33" spans="1:14" ht="15">
      <c r="A33" s="55" t="s">
        <v>37</v>
      </c>
      <c r="B33" s="51">
        <v>300</v>
      </c>
      <c r="C33" s="52">
        <v>300</v>
      </c>
      <c r="D33" s="52">
        <v>0</v>
      </c>
      <c r="E33" s="53">
        <f>SUM(C33+D33)</f>
        <v>300</v>
      </c>
      <c r="F33" s="63">
        <f>+G33-0</f>
        <v>175</v>
      </c>
      <c r="G33" s="64">
        <v>175</v>
      </c>
      <c r="H33" s="52">
        <v>0</v>
      </c>
      <c r="I33" s="53">
        <f>G33+H33</f>
        <v>175</v>
      </c>
      <c r="J33" s="52">
        <v>125</v>
      </c>
      <c r="K33" s="52">
        <f>SUM(I33:J33)</f>
        <v>300</v>
      </c>
      <c r="L33" s="52">
        <f>E33-K33</f>
        <v>0</v>
      </c>
      <c r="M33" s="65">
        <v>0</v>
      </c>
      <c r="N33" s="66">
        <f>$K$7/12</f>
        <v>0.75</v>
      </c>
    </row>
    <row r="34" spans="1:14" ht="15">
      <c r="A34" s="55"/>
      <c r="B34" s="51"/>
      <c r="C34" s="52"/>
      <c r="D34" s="52"/>
      <c r="E34" s="54"/>
      <c r="F34" s="52"/>
      <c r="G34" s="52"/>
      <c r="H34" s="52"/>
      <c r="I34" s="53"/>
      <c r="J34" s="52"/>
      <c r="K34" s="52"/>
      <c r="L34" s="52"/>
      <c r="M34" s="52"/>
      <c r="N34" s="41"/>
    </row>
    <row r="35" spans="1:14" ht="15">
      <c r="A35" s="55" t="s">
        <v>38</v>
      </c>
      <c r="B35" s="51">
        <v>0</v>
      </c>
      <c r="C35" s="52">
        <v>0</v>
      </c>
      <c r="D35" s="52">
        <v>0</v>
      </c>
      <c r="E35" s="53">
        <f>SUM(C35+D35)</f>
        <v>0</v>
      </c>
      <c r="F35" s="63">
        <v>0</v>
      </c>
      <c r="G35" s="52">
        <v>0</v>
      </c>
      <c r="H35" s="52">
        <v>0</v>
      </c>
      <c r="I35" s="53">
        <f>G35+H35</f>
        <v>0</v>
      </c>
      <c r="J35" s="52">
        <f>(G35/+$L$7)*(+$L$8)</f>
        <v>0</v>
      </c>
      <c r="K35" s="52">
        <f>G35+H35+J35</f>
        <v>0</v>
      </c>
      <c r="L35" s="52">
        <f>E35-K35</f>
        <v>0</v>
      </c>
      <c r="M35" s="65">
        <f>IF(+G35=0,0,+G35/+E35)</f>
        <v>0</v>
      </c>
      <c r="N35" s="66">
        <f>$K$7/12</f>
        <v>0.75</v>
      </c>
    </row>
    <row r="36" spans="1:14" ht="15">
      <c r="A36" s="55"/>
      <c r="B36" s="51"/>
      <c r="C36" s="52"/>
      <c r="D36" s="52"/>
      <c r="E36" s="53"/>
      <c r="F36" s="52"/>
      <c r="G36" s="52"/>
      <c r="H36" s="52"/>
      <c r="I36" s="53"/>
      <c r="J36" s="52"/>
      <c r="K36" s="52"/>
      <c r="L36" s="52"/>
      <c r="M36" s="52"/>
      <c r="N36" s="41"/>
    </row>
    <row r="37" spans="1:14" ht="15">
      <c r="A37" s="55" t="s">
        <v>39</v>
      </c>
      <c r="B37" s="51">
        <v>0</v>
      </c>
      <c r="C37" s="52">
        <v>0</v>
      </c>
      <c r="D37" s="52">
        <v>0</v>
      </c>
      <c r="E37" s="53">
        <f>SUM(C37+D37)</f>
        <v>0</v>
      </c>
      <c r="F37" s="63">
        <v>0</v>
      </c>
      <c r="G37" s="52">
        <v>0</v>
      </c>
      <c r="H37" s="52">
        <v>0</v>
      </c>
      <c r="I37" s="53">
        <f>G37+H37</f>
        <v>0</v>
      </c>
      <c r="J37" s="52">
        <f>(G37/+$K$7)*(+$K$8)</f>
        <v>0</v>
      </c>
      <c r="K37" s="52">
        <f>G37+H37+J37</f>
        <v>0</v>
      </c>
      <c r="L37" s="52">
        <f>E37-K37</f>
        <v>0</v>
      </c>
      <c r="M37" s="65">
        <f>IF(+G37=0,0,+G37/+E37)</f>
        <v>0</v>
      </c>
      <c r="N37" s="66">
        <f>$K$7/12</f>
        <v>0.75</v>
      </c>
    </row>
    <row r="38" spans="1:14" ht="15">
      <c r="A38" s="55"/>
      <c r="B38" s="51"/>
      <c r="C38" s="52"/>
      <c r="D38" s="52"/>
      <c r="E38" s="53"/>
      <c r="F38" s="52"/>
      <c r="G38" s="52"/>
      <c r="H38" s="52"/>
      <c r="I38" s="53"/>
      <c r="J38" s="52"/>
      <c r="K38" s="52"/>
      <c r="L38" s="52"/>
      <c r="M38" s="52"/>
      <c r="N38" s="41"/>
    </row>
    <row r="39" spans="1:14" ht="15">
      <c r="A39" s="55" t="s">
        <v>64</v>
      </c>
      <c r="B39" s="51">
        <v>0</v>
      </c>
      <c r="C39" s="52">
        <v>0</v>
      </c>
      <c r="D39" s="52">
        <v>0</v>
      </c>
      <c r="E39" s="53">
        <f>SUM(C39+D39)</f>
        <v>0</v>
      </c>
      <c r="F39" s="63">
        <v>0</v>
      </c>
      <c r="G39" s="52">
        <v>0</v>
      </c>
      <c r="H39" s="52">
        <v>0</v>
      </c>
      <c r="I39" s="53">
        <f>G39+H39</f>
        <v>0</v>
      </c>
      <c r="J39" s="52">
        <v>0</v>
      </c>
      <c r="K39" s="52">
        <f>G39+H39+J39</f>
        <v>0</v>
      </c>
      <c r="L39" s="52">
        <f>E39-K39</f>
        <v>0</v>
      </c>
      <c r="M39" s="65">
        <f>IF(+G39=0,0,+G39/+E39)</f>
        <v>0</v>
      </c>
      <c r="N39" s="66">
        <f>$K$7/12</f>
        <v>0.75</v>
      </c>
    </row>
    <row r="40" spans="1:14" ht="15">
      <c r="A40" s="55"/>
      <c r="B40" s="51"/>
      <c r="C40" s="52"/>
      <c r="D40" s="52"/>
      <c r="E40" s="53"/>
      <c r="F40" s="52"/>
      <c r="G40" s="52"/>
      <c r="H40" s="52"/>
      <c r="I40" s="53"/>
      <c r="J40" s="52"/>
      <c r="K40" s="52"/>
      <c r="L40" s="52"/>
      <c r="M40" s="52"/>
      <c r="N40" s="67"/>
    </row>
    <row r="41" spans="1:14" ht="15">
      <c r="A41" s="55" t="s">
        <v>40</v>
      </c>
      <c r="B41" s="51">
        <v>0</v>
      </c>
      <c r="C41" s="64">
        <v>0</v>
      </c>
      <c r="D41" s="64">
        <v>0</v>
      </c>
      <c r="E41" s="53">
        <f>SUM(C41+D41)</f>
        <v>0</v>
      </c>
      <c r="F41" s="64">
        <v>0</v>
      </c>
      <c r="G41" s="64">
        <v>0</v>
      </c>
      <c r="H41" s="64">
        <v>0</v>
      </c>
      <c r="I41" s="53">
        <f>G41+H41</f>
        <v>0</v>
      </c>
      <c r="J41" s="64">
        <v>0</v>
      </c>
      <c r="K41" s="64">
        <f>G41+H41+J41</f>
        <v>0</v>
      </c>
      <c r="L41" s="64">
        <f>E41-K41</f>
        <v>0</v>
      </c>
      <c r="M41" s="65">
        <f>IF(+G41=0,0,+G41/+E41)</f>
        <v>0</v>
      </c>
      <c r="N41" s="66">
        <f>$K$7/12</f>
        <v>0.75</v>
      </c>
    </row>
    <row r="42" spans="1:14" ht="15">
      <c r="A42" s="55"/>
      <c r="B42" s="51"/>
      <c r="C42" s="64"/>
      <c r="D42" s="64"/>
      <c r="E42" s="53"/>
      <c r="F42" s="64"/>
      <c r="G42" s="64"/>
      <c r="H42" s="64"/>
      <c r="I42" s="53"/>
      <c r="J42" s="64"/>
      <c r="K42" s="64"/>
      <c r="L42" s="64"/>
      <c r="M42" s="65"/>
      <c r="N42" s="66"/>
    </row>
    <row r="43" spans="1:14" ht="15">
      <c r="A43" s="55" t="s">
        <v>69</v>
      </c>
      <c r="B43" s="93">
        <v>241500</v>
      </c>
      <c r="C43" s="94">
        <v>241500</v>
      </c>
      <c r="D43" s="94">
        <v>0</v>
      </c>
      <c r="E43" s="95">
        <f>SUM(C43+D43)</f>
        <v>241500</v>
      </c>
      <c r="F43" s="94">
        <f>+G43-136486</f>
        <v>11993.859999999986</v>
      </c>
      <c r="G43" s="94">
        <v>148479.86</v>
      </c>
      <c r="H43" s="94">
        <v>0</v>
      </c>
      <c r="I43" s="95">
        <f>G43+H43</f>
        <v>148479.86</v>
      </c>
      <c r="J43" s="97">
        <f>+E43-I43</f>
        <v>93020.14000000001</v>
      </c>
      <c r="K43" s="94">
        <f>SUM(I43:J43)</f>
        <v>241500</v>
      </c>
      <c r="L43" s="94">
        <f>E43-K43</f>
        <v>0</v>
      </c>
      <c r="M43" s="65">
        <f>IF(+G43=0,0,+G43/+E43)</f>
        <v>0.614823436853002</v>
      </c>
      <c r="N43" s="66">
        <f>$K$7/12</f>
        <v>0.75</v>
      </c>
    </row>
    <row r="44" spans="1:14" ht="15">
      <c r="A44" s="55"/>
      <c r="B44" s="51"/>
      <c r="C44" s="52"/>
      <c r="D44" s="52"/>
      <c r="E44" s="53"/>
      <c r="F44" s="52"/>
      <c r="G44" s="52"/>
      <c r="H44" s="52"/>
      <c r="I44" s="54"/>
      <c r="J44" s="52"/>
      <c r="K44" s="52"/>
      <c r="L44" s="52"/>
      <c r="M44" s="52"/>
      <c r="N44" s="67"/>
    </row>
    <row r="45" spans="1:14" ht="15.75">
      <c r="A45" s="56" t="s">
        <v>41</v>
      </c>
      <c r="B45" s="57">
        <f aca="true" t="shared" si="0" ref="B45:J45">SUM(B17:B43)</f>
        <v>241800</v>
      </c>
      <c r="C45" s="58">
        <f t="shared" si="0"/>
        <v>241800</v>
      </c>
      <c r="D45" s="58">
        <f t="shared" si="0"/>
        <v>0</v>
      </c>
      <c r="E45" s="59">
        <f>SUM(E17:E43)</f>
        <v>241800</v>
      </c>
      <c r="F45" s="58">
        <f t="shared" si="0"/>
        <v>12168.859999999986</v>
      </c>
      <c r="G45" s="58">
        <f t="shared" si="0"/>
        <v>148654.86</v>
      </c>
      <c r="H45" s="58">
        <f t="shared" si="0"/>
        <v>0</v>
      </c>
      <c r="I45" s="59">
        <f t="shared" si="0"/>
        <v>148654.86</v>
      </c>
      <c r="J45" s="58">
        <f t="shared" si="0"/>
        <v>93145.14000000001</v>
      </c>
      <c r="K45" s="58">
        <f>SUM(K17:K43)</f>
        <v>241800</v>
      </c>
      <c r="L45" s="58">
        <f>SUM(L17:L43)</f>
        <v>0</v>
      </c>
      <c r="M45" s="65">
        <f>IF(+G45=0,0,+G45/+E45)</f>
        <v>0.6147843672456575</v>
      </c>
      <c r="N45" s="68"/>
    </row>
    <row r="46" spans="1:14" ht="15">
      <c r="A46" s="55"/>
      <c r="B46" s="51"/>
      <c r="C46" s="52"/>
      <c r="D46" s="20"/>
      <c r="E46" s="53"/>
      <c r="F46" s="20"/>
      <c r="G46" s="20"/>
      <c r="H46" s="20"/>
      <c r="I46" s="54"/>
      <c r="J46" s="20"/>
      <c r="K46" s="20"/>
      <c r="L46" s="20"/>
      <c r="M46" s="20"/>
      <c r="N46" s="41"/>
    </row>
    <row r="47" spans="1:14" ht="15.75">
      <c r="A47" s="56" t="s">
        <v>42</v>
      </c>
      <c r="B47" s="57"/>
      <c r="C47" s="58">
        <f>SUM(C15-C45)</f>
        <v>0</v>
      </c>
      <c r="D47" s="58">
        <f>SUM(D15-D45)</f>
        <v>0</v>
      </c>
      <c r="E47" s="59">
        <f>SUM(E15-E45)</f>
        <v>0</v>
      </c>
      <c r="F47" s="60"/>
      <c r="G47" s="60"/>
      <c r="H47" s="60"/>
      <c r="I47" s="61"/>
      <c r="J47" s="60"/>
      <c r="K47" s="60"/>
      <c r="L47" s="58">
        <f>E47+L45</f>
        <v>0</v>
      </c>
      <c r="M47" s="60"/>
      <c r="N47" s="62"/>
    </row>
    <row r="48" spans="1:14" ht="15">
      <c r="A48" s="20"/>
      <c r="B48" s="52"/>
      <c r="C48" s="52"/>
      <c r="D48" s="20"/>
      <c r="E48" s="52"/>
      <c r="F48" s="20"/>
      <c r="G48" s="20"/>
      <c r="H48" s="20"/>
      <c r="I48" s="20"/>
      <c r="J48" s="20"/>
      <c r="K48" s="20"/>
      <c r="L48" s="20"/>
      <c r="M48" s="20"/>
      <c r="N48" s="20"/>
    </row>
    <row r="49" spans="1:14" ht="15.75" thickBot="1">
      <c r="A49" s="20"/>
      <c r="B49" s="52"/>
      <c r="C49" s="52"/>
      <c r="D49" s="20"/>
      <c r="E49" s="52"/>
      <c r="F49" s="20"/>
      <c r="G49" s="20"/>
      <c r="H49" s="20"/>
      <c r="I49" s="20"/>
      <c r="J49" s="20"/>
      <c r="K49" s="20"/>
      <c r="L49" s="20"/>
      <c r="M49" s="20"/>
      <c r="N49" s="20"/>
    </row>
    <row r="50" spans="1:14" ht="16.5" thickBot="1" thickTop="1">
      <c r="A50" s="83" t="s">
        <v>43</v>
      </c>
      <c r="B50" s="84"/>
      <c r="C50" s="52"/>
      <c r="D50" s="20"/>
      <c r="E50" s="52"/>
      <c r="F50" s="20"/>
      <c r="G50" s="20"/>
      <c r="H50" s="20"/>
      <c r="I50" s="87"/>
      <c r="J50" s="20"/>
      <c r="K50" s="69" t="s">
        <v>27</v>
      </c>
      <c r="L50" s="88" t="s">
        <v>44</v>
      </c>
      <c r="M50" s="20"/>
      <c r="N50" s="20"/>
    </row>
    <row r="51" spans="1:14" ht="15.75" thickTop="1">
      <c r="A51" s="55" t="s">
        <v>45</v>
      </c>
      <c r="B51" s="52"/>
      <c r="C51" s="89">
        <v>241800</v>
      </c>
      <c r="D51" s="89">
        <v>0</v>
      </c>
      <c r="E51" s="89">
        <f>C51+D51</f>
        <v>241800</v>
      </c>
      <c r="F51" s="89">
        <f>F45</f>
        <v>12168.859999999986</v>
      </c>
      <c r="G51" s="89">
        <f>G45</f>
        <v>148654.86</v>
      </c>
      <c r="H51" s="89">
        <v>0</v>
      </c>
      <c r="I51" s="89">
        <f>G51+H51</f>
        <v>148654.86</v>
      </c>
      <c r="J51" s="89">
        <f>J45</f>
        <v>93145.14000000001</v>
      </c>
      <c r="K51" s="89">
        <f>K45</f>
        <v>241800</v>
      </c>
      <c r="L51" s="90">
        <f>E51-K51</f>
        <v>0</v>
      </c>
      <c r="M51" s="64"/>
      <c r="N51" s="64"/>
    </row>
    <row r="52" spans="1:14" ht="15.75" thickBot="1">
      <c r="A52" s="48" t="s">
        <v>46</v>
      </c>
      <c r="B52" s="58"/>
      <c r="C52" s="58">
        <f>SUM(C51:C51)</f>
        <v>241800</v>
      </c>
      <c r="D52" s="58">
        <f>SUM(D51:D51)</f>
        <v>0</v>
      </c>
      <c r="E52" s="70">
        <f>SUM(E50:E51)</f>
        <v>241800</v>
      </c>
      <c r="F52" s="70">
        <f>SUM(F51:F51)</f>
        <v>12168.859999999986</v>
      </c>
      <c r="G52" s="70">
        <f>SUM(G50:G51)</f>
        <v>148654.86</v>
      </c>
      <c r="H52" s="70">
        <f>SUM(H50:H51)</f>
        <v>0</v>
      </c>
      <c r="I52" s="70">
        <f>SUM(I50:I51)</f>
        <v>148654.86</v>
      </c>
      <c r="J52" s="70">
        <f>SUM(J50:J51)</f>
        <v>93145.14000000001</v>
      </c>
      <c r="K52" s="70">
        <f>SUM(K50:K51)</f>
        <v>241800</v>
      </c>
      <c r="L52" s="98">
        <f>SUM(L50:L51)</f>
        <v>0</v>
      </c>
      <c r="M52" s="64"/>
      <c r="N52" s="64"/>
    </row>
    <row r="53" spans="1:14" ht="15.75" thickTop="1">
      <c r="A53" s="20"/>
      <c r="B53" s="52"/>
      <c r="C53" s="52"/>
      <c r="D53" s="20"/>
      <c r="E53" s="52"/>
      <c r="F53" s="20"/>
      <c r="G53" s="20"/>
      <c r="H53" s="20"/>
      <c r="I53" s="20"/>
      <c r="J53" s="20"/>
      <c r="K53" s="20"/>
      <c r="L53" s="20"/>
      <c r="M53" s="20"/>
      <c r="N53" s="20"/>
    </row>
    <row r="54" spans="1:14" ht="15.75">
      <c r="A54" s="71" t="s">
        <v>47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72"/>
      <c r="M54" s="20"/>
      <c r="N54" s="20"/>
    </row>
    <row r="55" spans="1:14" ht="15">
      <c r="A55" s="20" t="s">
        <v>48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</row>
    <row r="56" spans="1:14" ht="1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</row>
    <row r="57" spans="1:14" ht="1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</row>
    <row r="58" spans="1:14" ht="1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</row>
    <row r="59" spans="1:14" ht="1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</row>
    <row r="60" spans="1:14" ht="1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</row>
    <row r="61" spans="1:14" ht="1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</row>
    <row r="62" spans="1:14" ht="1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</row>
    <row r="63" spans="1:14" ht="1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</row>
    <row r="64" spans="1:14" ht="1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</row>
    <row r="65" spans="1:14" ht="1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</row>
  </sheetData>
  <printOptions horizontalCentered="1" verticalCentered="1"/>
  <pageMargins left="0.5" right="0.5" top="1" bottom="0.75" header="0.5" footer="0.5"/>
  <pageSetup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showOutlineSymbols="0" zoomScale="87" zoomScaleNormal="87" workbookViewId="0" topLeftCell="A1">
      <selection activeCell="A1" sqref="A1"/>
    </sheetView>
  </sheetViews>
  <sheetFormatPr defaultColWidth="8.77734375" defaultRowHeight="15"/>
  <cols>
    <col min="1" max="1" width="28.88671875" style="2" customWidth="1"/>
    <col min="2" max="2" width="8.77734375" style="2" customWidth="1"/>
    <col min="3" max="3" width="12.77734375" style="2" customWidth="1"/>
    <col min="4" max="4" width="13.77734375" style="2" customWidth="1"/>
    <col min="5" max="5" width="11.77734375" style="2" customWidth="1"/>
    <col min="6" max="16384" width="8.77734375" style="2" customWidth="1"/>
  </cols>
  <sheetData>
    <row r="1" ht="15.75">
      <c r="A1" s="92" t="s">
        <v>68</v>
      </c>
    </row>
    <row r="2" ht="15.75">
      <c r="A2" s="1" t="s">
        <v>59</v>
      </c>
    </row>
    <row r="3" ht="15.75">
      <c r="A3" s="1" t="s">
        <v>71</v>
      </c>
    </row>
    <row r="7" spans="1:11" ht="15.75">
      <c r="A7" s="3"/>
      <c r="B7" s="4" t="s">
        <v>10</v>
      </c>
      <c r="C7" s="4" t="s">
        <v>49</v>
      </c>
      <c r="D7" s="4" t="s">
        <v>13</v>
      </c>
      <c r="E7" s="4"/>
      <c r="F7" s="4"/>
      <c r="G7" s="5"/>
      <c r="H7" s="5"/>
      <c r="I7" s="5"/>
      <c r="J7" s="5"/>
      <c r="K7" s="6"/>
    </row>
    <row r="8" spans="1:11" ht="15.75">
      <c r="A8" s="7"/>
      <c r="B8" s="8" t="s">
        <v>14</v>
      </c>
      <c r="C8" s="8" t="s">
        <v>25</v>
      </c>
      <c r="D8" s="8" t="s">
        <v>16</v>
      </c>
      <c r="E8" s="8" t="s">
        <v>13</v>
      </c>
      <c r="F8" s="8"/>
      <c r="K8" s="9"/>
    </row>
    <row r="9" spans="1:11" ht="15.75">
      <c r="A9" s="10" t="s">
        <v>18</v>
      </c>
      <c r="B9" s="11" t="s">
        <v>20</v>
      </c>
      <c r="C9" s="11" t="s">
        <v>26</v>
      </c>
      <c r="D9" s="11" t="s">
        <v>26</v>
      </c>
      <c r="E9" s="11" t="s">
        <v>27</v>
      </c>
      <c r="F9" s="11" t="s">
        <v>50</v>
      </c>
      <c r="G9" s="12"/>
      <c r="H9" s="12"/>
      <c r="I9" s="12"/>
      <c r="J9" s="12"/>
      <c r="K9" s="13"/>
    </row>
    <row r="11" spans="1:2" ht="15">
      <c r="A11" s="2" t="s">
        <v>51</v>
      </c>
      <c r="B11" s="14">
        <f>'YLV Admin'!$E$15</f>
        <v>241800</v>
      </c>
    </row>
    <row r="14" spans="1:5" ht="15">
      <c r="A14" s="2" t="s">
        <v>33</v>
      </c>
      <c r="B14" s="14">
        <f>'YLV Admin'!$E$17</f>
        <v>0</v>
      </c>
      <c r="C14" s="14">
        <f>'YLV Admin'!$I$17</f>
        <v>0</v>
      </c>
      <c r="D14" s="14">
        <f>'YLV Admin'!$K$17</f>
        <v>0</v>
      </c>
      <c r="E14" s="14">
        <f>B14-D14</f>
        <v>0</v>
      </c>
    </row>
    <row r="16" spans="1:5" ht="15">
      <c r="A16" s="2" t="s">
        <v>34</v>
      </c>
      <c r="B16" s="14">
        <f>'YLV Admin'!$E$19</f>
        <v>0</v>
      </c>
      <c r="C16" s="14">
        <f>'YLV Admin'!$I$19</f>
        <v>0</v>
      </c>
      <c r="D16" s="14">
        <f>'YLV Admin'!$K$19</f>
        <v>0</v>
      </c>
      <c r="E16" s="14">
        <f>B16-D16</f>
        <v>0</v>
      </c>
    </row>
    <row r="18" spans="1:5" ht="15">
      <c r="A18" s="2" t="s">
        <v>35</v>
      </c>
      <c r="B18" s="14">
        <f>'YLV Admin'!$E$21</f>
        <v>0</v>
      </c>
      <c r="C18" s="14">
        <f>'YLV Admin'!$I$21</f>
        <v>0</v>
      </c>
      <c r="D18" s="14">
        <f>'YLV Admin'!$K$21</f>
        <v>0</v>
      </c>
      <c r="E18" s="14">
        <f>B18-D18</f>
        <v>0</v>
      </c>
    </row>
    <row r="20" spans="1:5" ht="15">
      <c r="A20" s="91" t="s">
        <v>60</v>
      </c>
      <c r="B20" s="14">
        <f>'YLV Admin'!$E$23</f>
        <v>0</v>
      </c>
      <c r="C20" s="14">
        <f>'YLV Admin'!$I$23</f>
        <v>0</v>
      </c>
      <c r="D20" s="14">
        <f>'YLV Admin'!$K$23</f>
        <v>0</v>
      </c>
      <c r="E20" s="14">
        <f>B20-D20</f>
        <v>0</v>
      </c>
    </row>
    <row r="22" spans="1:5" ht="15">
      <c r="A22" s="91" t="s">
        <v>65</v>
      </c>
      <c r="B22" s="14">
        <f>'YLV Admin'!$E$25</f>
        <v>0</v>
      </c>
      <c r="C22" s="14">
        <f>'YLV Admin'!$I$25</f>
        <v>0</v>
      </c>
      <c r="D22" s="14">
        <f>'YLV Admin'!$K$25</f>
        <v>0</v>
      </c>
      <c r="E22" s="14">
        <f>B22-D22</f>
        <v>0</v>
      </c>
    </row>
    <row r="24" spans="1:5" ht="15">
      <c r="A24" s="91" t="s">
        <v>66</v>
      </c>
      <c r="B24" s="14">
        <f>'YLV Admin'!$E$27</f>
        <v>0</v>
      </c>
      <c r="C24" s="14">
        <f>'YLV Admin'!$I$27</f>
        <v>0</v>
      </c>
      <c r="D24" s="14">
        <f>'YLV Admin'!$K$27</f>
        <v>0</v>
      </c>
      <c r="E24" s="14">
        <f>B24-D24</f>
        <v>0</v>
      </c>
    </row>
    <row r="26" spans="1:5" ht="15">
      <c r="A26" s="2" t="s">
        <v>52</v>
      </c>
      <c r="B26" s="14">
        <f>'YLV Admin'!$E$29</f>
        <v>0</v>
      </c>
      <c r="C26" s="14">
        <f>'YLV Admin'!$I$29</f>
        <v>0</v>
      </c>
      <c r="D26" s="14">
        <f>'YLV Admin'!$K$29</f>
        <v>0</v>
      </c>
      <c r="E26" s="14">
        <f>B26-D26</f>
        <v>0</v>
      </c>
    </row>
    <row r="28" spans="1:5" ht="15">
      <c r="A28" s="2" t="s">
        <v>53</v>
      </c>
      <c r="B28" s="14">
        <f>'YLV Admin'!$E$31</f>
        <v>0</v>
      </c>
      <c r="C28" s="14">
        <f>'YLV Admin'!$I$31</f>
        <v>0</v>
      </c>
      <c r="D28" s="14">
        <f>'YLV Admin'!$K$31</f>
        <v>0</v>
      </c>
      <c r="E28" s="14">
        <f>B28-D28</f>
        <v>0</v>
      </c>
    </row>
    <row r="30" spans="1:5" ht="15">
      <c r="A30" s="2" t="s">
        <v>54</v>
      </c>
      <c r="B30" s="14">
        <f>'YLV Admin'!$E$33</f>
        <v>300</v>
      </c>
      <c r="C30" s="14">
        <f>'YLV Admin'!$I$33</f>
        <v>175</v>
      </c>
      <c r="D30" s="14">
        <f>'YLV Admin'!$K$33</f>
        <v>300</v>
      </c>
      <c r="E30" s="14">
        <f>B30-D30</f>
        <v>0</v>
      </c>
    </row>
    <row r="32" spans="1:5" ht="15">
      <c r="A32" s="2" t="s">
        <v>55</v>
      </c>
      <c r="B32" s="14">
        <f>'YLV Admin'!$E$35</f>
        <v>0</v>
      </c>
      <c r="C32" s="14">
        <f>'YLV Admin'!$I$35</f>
        <v>0</v>
      </c>
      <c r="D32" s="14">
        <f>'YLV Admin'!$K$35</f>
        <v>0</v>
      </c>
      <c r="E32" s="14">
        <f>B32-D32</f>
        <v>0</v>
      </c>
    </row>
    <row r="34" spans="1:5" ht="15">
      <c r="A34" s="2" t="s">
        <v>56</v>
      </c>
      <c r="B34" s="14">
        <f>'YLV Admin'!$E$37</f>
        <v>0</v>
      </c>
      <c r="C34" s="14">
        <f>'YLV Admin'!$I$37</f>
        <v>0</v>
      </c>
      <c r="D34" s="14">
        <f>'YLV Admin'!$K$37</f>
        <v>0</v>
      </c>
      <c r="E34" s="14">
        <f>B34-D34</f>
        <v>0</v>
      </c>
    </row>
    <row r="35" spans="2:5" ht="15">
      <c r="B35" s="14"/>
      <c r="C35" s="14"/>
      <c r="D35" s="14"/>
      <c r="E35" s="14"/>
    </row>
    <row r="36" spans="1:5" ht="15">
      <c r="A36" s="2" t="s">
        <v>57</v>
      </c>
      <c r="B36" s="14">
        <f>'YLV Admin'!$E$39</f>
        <v>0</v>
      </c>
      <c r="C36" s="14">
        <f>'YLV Admin'!$I$39</f>
        <v>0</v>
      </c>
      <c r="D36" s="14">
        <f>'YLV Admin'!$K$39</f>
        <v>0</v>
      </c>
      <c r="E36" s="14">
        <f>B36-D36</f>
        <v>0</v>
      </c>
    </row>
    <row r="38" spans="1:5" ht="15">
      <c r="A38" s="91" t="s">
        <v>40</v>
      </c>
      <c r="B38" s="14">
        <f>'YLV Admin'!$E$41</f>
        <v>0</v>
      </c>
      <c r="C38" s="14">
        <f>'YLV Admin'!$I$41</f>
        <v>0</v>
      </c>
      <c r="D38" s="14">
        <f>'YLV Admin'!$K$41</f>
        <v>0</v>
      </c>
      <c r="E38" s="14">
        <f>B38-D38</f>
        <v>0</v>
      </c>
    </row>
    <row r="40" spans="1:5" ht="15">
      <c r="A40" s="91" t="s">
        <v>69</v>
      </c>
      <c r="B40" s="14">
        <f>'YLV Admin'!$E$43</f>
        <v>241500</v>
      </c>
      <c r="C40" s="14">
        <f>'YLV Admin'!$I$43</f>
        <v>148479.86</v>
      </c>
      <c r="D40" s="14">
        <f>'YLV Admin'!$K$43</f>
        <v>241500</v>
      </c>
      <c r="E40" s="14">
        <f>B40-D40</f>
        <v>0</v>
      </c>
    </row>
    <row r="42" spans="1:5" ht="15">
      <c r="A42" s="2" t="s">
        <v>41</v>
      </c>
      <c r="B42" s="14">
        <f>SUM(B14:B40)</f>
        <v>241800</v>
      </c>
      <c r="C42" s="14">
        <f>SUM(C14:C40)</f>
        <v>148654.86</v>
      </c>
      <c r="D42" s="14">
        <f>SUM(D14:D40)</f>
        <v>241800</v>
      </c>
      <c r="E42" s="14">
        <f>B42-D42</f>
        <v>0</v>
      </c>
    </row>
    <row r="44" spans="1:7" ht="15">
      <c r="A44" s="2" t="s">
        <v>42</v>
      </c>
      <c r="B44" s="14">
        <f>B11-B42</f>
        <v>0</v>
      </c>
      <c r="C44" s="14">
        <f>B11-C42</f>
        <v>93145.14000000001</v>
      </c>
      <c r="D44" s="14">
        <f>B11-D42</f>
        <v>0</v>
      </c>
      <c r="E44" s="14">
        <f>B44+E42</f>
        <v>0</v>
      </c>
      <c r="F44" s="14"/>
      <c r="G44" s="85"/>
    </row>
    <row r="45" spans="2:7" ht="15">
      <c r="B45" s="14"/>
      <c r="C45" s="14"/>
      <c r="D45" s="14"/>
      <c r="E45" s="14"/>
      <c r="F45" s="14"/>
      <c r="G45" s="86"/>
    </row>
    <row r="46" spans="1:5" ht="15">
      <c r="A46" s="2" t="s">
        <v>58</v>
      </c>
      <c r="B46" s="14"/>
      <c r="C46" s="14"/>
      <c r="D46" s="14"/>
      <c r="E46" s="82">
        <v>0</v>
      </c>
    </row>
  </sheetData>
  <printOptions horizontalCentered="1" verticalCentered="1"/>
  <pageMargins left="0.5" right="0.5" top="1" bottom="0.75" header="0.5" footer="0.5"/>
  <pageSetup fitToHeight="1" fitToWidth="1" horizontalDpi="600" verticalDpi="600" orientation="landscape" scale="71" r:id="rId1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Consumer &amp; Industry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Michigan</dc:creator>
  <cp:keywords/>
  <dc:description/>
  <cp:lastModifiedBy>Terri Jo Eklund</cp:lastModifiedBy>
  <cp:lastPrinted>2011-06-13T14:24:44Z</cp:lastPrinted>
  <dcterms:created xsi:type="dcterms:W3CDTF">2001-12-04T13:50:31Z</dcterms:created>
  <dcterms:modified xsi:type="dcterms:W3CDTF">2011-07-11T17:50:40Z</dcterms:modified>
  <cp:category/>
  <cp:version/>
  <cp:contentType/>
  <cp:contentStatus/>
</cp:coreProperties>
</file>